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511 - Buy-backs W19\"/>
    </mc:Choice>
  </mc:AlternateContent>
  <xr:revisionPtr revIDLastSave="0" documentId="13_ncr:1_{1EB7018C-9A50-48B6-AD66-AF099667C6D5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4" i="1" l="1"/>
  <c r="G114" i="1"/>
  <c r="F113" i="1"/>
  <c r="G113" i="1"/>
  <c r="F112" i="1"/>
  <c r="G112" i="1"/>
  <c r="F111" i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C129" i="1" a="1"/>
  <c r="C129" i="1" s="1"/>
  <c r="C130" i="1" a="1"/>
  <c r="C130" i="1" s="1"/>
  <c r="C131" i="1"/>
  <c r="C3" i="1"/>
  <c r="C132" i="1" s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K122" i="1" l="1"/>
  <c r="H7" i="1"/>
  <c r="E8" i="1"/>
  <c r="K9" i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E104" i="1" l="1"/>
  <c r="H103" i="1"/>
  <c r="E105" i="1" l="1"/>
  <c r="H104" i="1"/>
  <c r="H105" i="1" l="1"/>
  <c r="E106" i="1"/>
  <c r="H106" i="1" l="1"/>
  <c r="E107" i="1"/>
  <c r="E108" i="1" l="1"/>
  <c r="H107" i="1"/>
  <c r="E109" i="1" l="1"/>
  <c r="H108" i="1"/>
  <c r="H109" i="1" l="1"/>
  <c r="E110" i="1"/>
  <c r="H110" i="1" l="1"/>
  <c r="E111" i="1"/>
  <c r="E112" i="1" l="1"/>
  <c r="H111" i="1"/>
  <c r="E113" i="1" l="1"/>
  <c r="H112" i="1"/>
  <c r="E114" i="1" l="1"/>
  <c r="H114" i="1" s="1"/>
  <c r="C133" i="1" s="1" a="1"/>
  <c r="C133" i="1" s="1"/>
  <c r="H1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<sst xmlns="http://schemas.openxmlformats.org/spreadsheetml/2006/main" count="28" uniqueCount="23">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</sst>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C1" zoomScaleNormal="100" workbookViewId="0">
      <pane ySplit="5" topLeftCell="A108" activePane="bottomLeft" state="frozen"/>
      <selection pane="bottomLeft" activeCell="L1" sqref="L1:L1048576"/>
    </sheetView>
  </sheetViews>
  <sheetFormatPr defaultRowHeight="15" x14ac:dyDescent="0.25"/>
  <cols>
    <col min="2" max="2" width="36" bestFit="1" customWidth="1"/>
    <col min="3" max="3" width="28.5703125" customWidth="1"/>
    <col min="4" max="4" width="15.7109375" customWidth="1"/>
    <col min="5" max="6" width="20.5703125" customWidth="1"/>
    <col min="7" max="7" width="21.28515625" customWidth="1"/>
    <col min="8" max="8" width="23.42578125" customWidth="1"/>
    <col min="9" max="9" width="3.7109375" customWidth="1"/>
    <col min="10" max="10" width="3.42578125" customWidth="1"/>
    <col min="11" max="11" width="16.7109375" customWidth="1"/>
  </cols>
  <sheetData>
    <row r="2" spans="2:11" ht="15.75" x14ac:dyDescent="0.25">
      <c r="B2" s="29" t="s">
        <v>17</v>
      </c>
      <c r="C2" s="1"/>
      <c r="D2" s="1"/>
      <c r="G2" s="2"/>
      <c r="H2" s="2"/>
    </row>
    <row r="3" spans="2:11" x14ac:dyDescent="0.25">
      <c r="B3" s="3" t="s">
        <v>0</v>
      </c>
      <c r="C3" s="2">
        <f>SUM(C7:C121)+F6</f>
        <v>10647168</v>
      </c>
      <c r="H3" s="2"/>
    </row>
    <row r="4" spans="2:11" x14ac:dyDescent="0.25">
      <c r="B4" s="4" t="s">
        <v>1</v>
      </c>
    </row>
    <row r="5" spans="2:11" ht="51" x14ac:dyDescent="0.2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2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2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2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2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2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2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2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2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2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2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2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2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2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2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2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2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2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2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2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2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2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2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2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2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2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2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2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2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2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2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2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2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2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2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2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2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2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2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2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2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2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2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2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2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2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2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2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2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2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2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2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2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2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2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2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2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2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2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2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2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2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2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2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2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2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2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2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2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2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2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2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2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2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2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2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2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2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2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2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2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2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2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2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2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2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2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2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2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2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2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2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2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2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2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2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2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2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2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2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2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2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2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2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4" si="151">225902</f>
        <v>225902</v>
      </c>
      <c r="G108" s="9">
        <f t="shared" ref="G108:G114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2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2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2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21" si="159">C111*D111</f>
        <v>1003283.4</v>
      </c>
    </row>
    <row r="112" spans="2:11" x14ac:dyDescent="0.25">
      <c r="B112" s="13">
        <v>46146</v>
      </c>
      <c r="C112" s="25">
        <v>45000</v>
      </c>
      <c r="D112" s="18">
        <v>67.134416000000002</v>
      </c>
      <c r="E112" s="9">
        <f t="shared" ref="E112:E113" si="160">E111+C112</f>
        <v>10363266</v>
      </c>
      <c r="F112" s="9">
        <f t="shared" si="151"/>
        <v>225902</v>
      </c>
      <c r="G112" s="9">
        <f t="shared" si="152"/>
        <v>108102047</v>
      </c>
      <c r="H112" s="9">
        <f t="shared" ref="H112:H113" si="161">G112-E112-F112</f>
        <v>97512879</v>
      </c>
      <c r="K112" s="15">
        <f t="shared" si="159"/>
        <v>3021048.72</v>
      </c>
    </row>
    <row r="113" spans="2:11" x14ac:dyDescent="0.25">
      <c r="B113" s="13">
        <v>46147</v>
      </c>
      <c r="C113" s="25">
        <v>45000</v>
      </c>
      <c r="D113" s="18">
        <v>67.501631000000003</v>
      </c>
      <c r="E113" s="9">
        <f t="shared" si="160"/>
        <v>10408266</v>
      </c>
      <c r="F113" s="9">
        <f t="shared" si="151"/>
        <v>225902</v>
      </c>
      <c r="G113" s="9">
        <f t="shared" si="152"/>
        <v>108102047</v>
      </c>
      <c r="H113" s="9">
        <f t="shared" si="161"/>
        <v>97467879</v>
      </c>
      <c r="K113" s="15">
        <f t="shared" si="159"/>
        <v>3037573.395</v>
      </c>
    </row>
    <row r="114" spans="2:11" x14ac:dyDescent="0.25">
      <c r="B114" s="13">
        <v>46148</v>
      </c>
      <c r="C114" s="25">
        <v>13000</v>
      </c>
      <c r="D114" s="18">
        <v>70.670423</v>
      </c>
      <c r="E114" s="9">
        <f t="shared" ref="E114" si="162">E113+C114</f>
        <v>10421266</v>
      </c>
      <c r="F114" s="9">
        <f t="shared" si="151"/>
        <v>225902</v>
      </c>
      <c r="G114" s="9">
        <f t="shared" si="152"/>
        <v>108102047</v>
      </c>
      <c r="H114" s="9">
        <f t="shared" ref="H114" si="163">G114-E114-F114</f>
        <v>97454879</v>
      </c>
      <c r="K114" s="15">
        <f t="shared" si="159"/>
        <v>918715.49899999995</v>
      </c>
    </row>
    <row r="115" spans="2:11" x14ac:dyDescent="0.25">
      <c r="B115" s="13"/>
      <c r="C115" s="25"/>
      <c r="D115" s="18"/>
      <c r="E115" s="9"/>
      <c r="F115" s="9"/>
      <c r="G115" s="9"/>
      <c r="H115" s="9"/>
      <c r="K115" s="15">
        <f t="shared" si="159"/>
        <v>0</v>
      </c>
    </row>
    <row r="116" spans="2:11" x14ac:dyDescent="0.25">
      <c r="B116" s="13"/>
      <c r="C116" s="25"/>
      <c r="D116" s="18"/>
      <c r="E116" s="9"/>
      <c r="F116" s="9"/>
      <c r="G116" s="9"/>
      <c r="H116" s="9"/>
      <c r="K116" s="15">
        <f t="shared" si="159"/>
        <v>0</v>
      </c>
    </row>
    <row r="117" spans="2:11" x14ac:dyDescent="0.25">
      <c r="B117" s="13"/>
      <c r="C117" s="25"/>
      <c r="D117" s="18"/>
      <c r="E117" s="9"/>
      <c r="F117" s="9"/>
      <c r="G117" s="9"/>
      <c r="H117" s="9"/>
      <c r="K117" s="15">
        <f t="shared" si="159"/>
        <v>0</v>
      </c>
    </row>
    <row r="118" spans="2:11" x14ac:dyDescent="0.25">
      <c r="B118" s="13"/>
      <c r="C118" s="25"/>
      <c r="D118" s="18"/>
      <c r="E118" s="9"/>
      <c r="F118" s="9"/>
      <c r="G118" s="9"/>
      <c r="H118" s="9"/>
      <c r="K118" s="15">
        <f t="shared" si="159"/>
        <v>0</v>
      </c>
    </row>
    <row r="119" spans="2:11" x14ac:dyDescent="0.25">
      <c r="B119" s="13"/>
      <c r="C119" s="25"/>
      <c r="D119" s="18"/>
      <c r="E119" s="9"/>
      <c r="F119" s="9"/>
      <c r="G119" s="9"/>
      <c r="H119" s="9"/>
      <c r="K119" s="15">
        <f t="shared" si="159"/>
        <v>0</v>
      </c>
    </row>
    <row r="120" spans="2:11" x14ac:dyDescent="0.25">
      <c r="B120" s="13"/>
      <c r="C120" s="25"/>
      <c r="D120" s="18"/>
      <c r="E120" s="9"/>
      <c r="F120" s="9"/>
      <c r="G120" s="9"/>
      <c r="H120" s="9"/>
      <c r="K120" s="15">
        <f t="shared" si="159"/>
        <v>0</v>
      </c>
    </row>
    <row r="121" spans="2:11" x14ac:dyDescent="0.25">
      <c r="B121" s="13"/>
      <c r="C121" s="25"/>
      <c r="D121" s="18"/>
      <c r="E121" s="9"/>
      <c r="F121" s="9"/>
      <c r="G121" s="9"/>
      <c r="H121" s="9"/>
      <c r="K121" s="15">
        <f t="shared" si="159"/>
        <v>0</v>
      </c>
    </row>
    <row r="122" spans="2:11" x14ac:dyDescent="0.25">
      <c r="K122" s="17">
        <f>SUM(K$7:K121)</f>
        <v>747392590.50817513</v>
      </c>
    </row>
    <row r="123" spans="2:11" x14ac:dyDescent="0.25">
      <c r="B123" s="23" t="s">
        <v>0</v>
      </c>
      <c r="C123" s="24"/>
    </row>
    <row r="124" spans="2:11" x14ac:dyDescent="0.25">
      <c r="B124" s="22" t="s">
        <v>7</v>
      </c>
      <c r="C124" s="30" t="s">
        <v>17</v>
      </c>
    </row>
    <row r="125" spans="2:11" x14ac:dyDescent="0.25">
      <c r="B125" s="16" t="s">
        <v>8</v>
      </c>
      <c r="C125" s="31" t="s">
        <v>19</v>
      </c>
    </row>
    <row r="126" spans="2:11" x14ac:dyDescent="0.25">
      <c r="B126" s="16" t="s">
        <v>9</v>
      </c>
      <c r="C126" s="18" t="s">
        <v>0</v>
      </c>
    </row>
    <row r="127" spans="2:11" x14ac:dyDescent="0.25">
      <c r="B127" s="16" t="s">
        <v>10</v>
      </c>
      <c r="C127" s="18" t="s">
        <v>15</v>
      </c>
    </row>
    <row r="128" spans="2:11" x14ac:dyDescent="0.25">
      <c r="B128" s="16" t="s">
        <v>11</v>
      </c>
      <c r="C128" s="18" t="s">
        <v>16</v>
      </c>
    </row>
    <row r="129" spans="2:3" x14ac:dyDescent="0.25">
      <c r="B129" s="16" t="s">
        <v>12</v>
      </c>
      <c r="C129" s="20" cm="1">
        <f t="array" ref="C129">LOOKUP(2,--1/(C7:C121&lt;&gt;""),C7:C121)</f>
        <v>13000</v>
      </c>
    </row>
    <row r="130" spans="2:3" x14ac:dyDescent="0.25">
      <c r="B130" s="16" t="s">
        <v>4</v>
      </c>
      <c r="C130" s="26" cm="1">
        <f t="array" ref="C130">LOOKUP(2,--1/(C7:D121&lt;&gt;""),D7:D121)</f>
        <v>70.670423</v>
      </c>
    </row>
    <row r="131" spans="2:3" x14ac:dyDescent="0.25">
      <c r="B131" s="16" t="s">
        <v>2</v>
      </c>
      <c r="C131" s="19">
        <f ca="1">TODAY()</f>
        <v>46152</v>
      </c>
    </row>
    <row r="132" spans="2:3" x14ac:dyDescent="0.25">
      <c r="B132" s="16" t="s">
        <v>13</v>
      </c>
      <c r="C132" s="20">
        <f>C3</f>
        <v>10647168</v>
      </c>
    </row>
    <row r="133" spans="2:3" x14ac:dyDescent="0.25">
      <c r="B133" s="16" t="s">
        <v>14</v>
      </c>
      <c r="C133" s="20" cm="1">
        <f t="array" ref="C133">LOOKUP(2,--1/(H7:H121&lt;&gt;""),H7:H121)</f>
        <v>97454879</v>
      </c>
    </row>
    <row r="65502" spans="5:6" x14ac:dyDescent="0.25">
      <c r="E65502" s="9"/>
      <c r="F65502" s="28"/>
    </row>
    <row r="1048542" spans="5:6" x14ac:dyDescent="0.2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2026-05-10T19:22:52Z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2026-05-10T19:22:52Z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5a3d4479-995d-452a-8667-be1e862925cd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