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720 - Buy-backs W29\"/>
    </mc:Choice>
  </mc:AlternateContent>
  <xr:revisionPtr revIDLastSave="0" documentId="13_ncr:1_{366C0A48-E41B-426D-B9F4-E98FA6451E8B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9" i="1" l="1"/>
  <c r="G159" i="1"/>
  <c r="F160" i="1"/>
  <c r="G160" i="1"/>
  <c r="F158" i="1"/>
  <c r="G158" i="1"/>
  <c r="F156" i="1"/>
  <c r="G156" i="1"/>
  <c r="F157" i="1"/>
  <c r="G157" i="1"/>
  <c r="F155" i="1"/>
  <c r="G155" i="1"/>
  <c r="F154" i="1"/>
  <c r="G154" i="1"/>
  <c r="F153" i="1"/>
  <c r="G153" i="1"/>
  <c r="F152" i="1"/>
  <c r="G152" i="1"/>
  <c r="F151" i="1"/>
  <c r="G151" i="1"/>
  <c r="G150" i="1"/>
  <c r="F150" i="1"/>
  <c r="F149" i="1"/>
  <c r="G149" i="1"/>
  <c r="F148" i="1"/>
  <c r="G148" i="1"/>
  <c r="F147" i="1"/>
  <c r="G147" i="1"/>
  <c r="F146" i="1"/>
  <c r="G146" i="1"/>
  <c r="F145" i="1"/>
  <c r="G145" i="1"/>
  <c r="F144" i="1"/>
  <c r="G144" i="1"/>
  <c r="F143" i="1"/>
  <c r="G143" i="1"/>
  <c r="F142" i="1"/>
  <c r="G142" i="1"/>
  <c r="C175" i="1" a="1"/>
  <c r="C175" i="1" s="1"/>
  <c r="C176" i="1" a="1"/>
  <c r="C176" i="1" s="1"/>
  <c r="C177" i="1"/>
  <c r="F141" i="1"/>
  <c r="G141" i="1"/>
  <c r="F140" i="1"/>
  <c r="G140" i="1"/>
  <c r="F138" i="1"/>
  <c r="G138" i="1"/>
  <c r="F139" i="1"/>
  <c r="G139" i="1"/>
  <c r="F137" i="1"/>
  <c r="G137" i="1"/>
  <c r="F136" i="1"/>
  <c r="G136" i="1"/>
  <c r="G135" i="1"/>
  <c r="F135" i="1"/>
  <c r="F134" i="1"/>
  <c r="G134" i="1"/>
  <c r="F133" i="1"/>
  <c r="G133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F132" i="1"/>
  <c r="G132" i="1"/>
  <c r="F131" i="1"/>
  <c r="G131" i="1"/>
  <c r="F130" i="1"/>
  <c r="G130" i="1"/>
  <c r="F129" i="1"/>
  <c r="G129" i="1"/>
  <c r="F128" i="1"/>
  <c r="G128" i="1"/>
  <c r="F126" i="1"/>
  <c r="G126" i="1"/>
  <c r="F127" i="1"/>
  <c r="G127" i="1"/>
  <c r="F125" i="1"/>
  <c r="G125" i="1"/>
  <c r="F124" i="1"/>
  <c r="G124" i="1"/>
  <c r="F123" i="1"/>
  <c r="G123" i="1"/>
  <c r="F122" i="1"/>
  <c r="G122" i="1"/>
  <c r="F121" i="1"/>
  <c r="G121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F120" i="1"/>
  <c r="G120" i="1"/>
  <c r="F119" i="1"/>
  <c r="G119" i="1"/>
  <c r="F118" i="1"/>
  <c r="G118" i="1"/>
  <c r="F117" i="1"/>
  <c r="G117" i="1"/>
  <c r="G116" i="1"/>
  <c r="F116" i="1"/>
  <c r="K115" i="1"/>
  <c r="G115" i="1"/>
  <c r="F115" i="1"/>
  <c r="F114" i="1"/>
  <c r="G114" i="1"/>
  <c r="F113" i="1"/>
  <c r="G113" i="1"/>
  <c r="F112" i="1"/>
  <c r="G112" i="1"/>
  <c r="F111" i="1"/>
  <c r="G111" i="1"/>
  <c r="F110" i="1"/>
  <c r="G110" i="1"/>
  <c r="F109" i="1"/>
  <c r="G109" i="1"/>
  <c r="F107" i="1"/>
  <c r="G107" i="1"/>
  <c r="F108" i="1"/>
  <c r="G108" i="1"/>
  <c r="F106" i="1"/>
  <c r="G106" i="1"/>
  <c r="F105" i="1"/>
  <c r="G105" i="1"/>
  <c r="F104" i="1"/>
  <c r="G104" i="1"/>
  <c r="F103" i="1"/>
  <c r="G103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6" i="1"/>
  <c r="K117" i="1"/>
  <c r="K118" i="1"/>
  <c r="K119" i="1"/>
  <c r="K120" i="1"/>
  <c r="F102" i="1"/>
  <c r="G102" i="1"/>
  <c r="F101" i="1"/>
  <c r="G101" i="1"/>
  <c r="F100" i="1"/>
  <c r="G100" i="1"/>
  <c r="F99" i="1"/>
  <c r="G99" i="1"/>
  <c r="F97" i="1"/>
  <c r="G97" i="1"/>
  <c r="F98" i="1"/>
  <c r="G98" i="1"/>
  <c r="F96" i="1"/>
  <c r="G96" i="1"/>
  <c r="F95" i="1"/>
  <c r="G95" i="1"/>
  <c r="F94" i="1"/>
  <c r="G94" i="1"/>
  <c r="F93" i="1"/>
  <c r="G93" i="1"/>
  <c r="G92" i="1"/>
  <c r="F92" i="1"/>
  <c r="F91" i="1"/>
  <c r="G91" i="1"/>
  <c r="F90" i="1"/>
  <c r="G90" i="1"/>
  <c r="F89" i="1"/>
  <c r="G89" i="1"/>
  <c r="F88" i="1"/>
  <c r="G88" i="1"/>
  <c r="F87" i="1"/>
  <c r="G87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K168" i="1" s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E84" i="1" l="1"/>
  <c r="H83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E92" i="1" l="1"/>
  <c r="H91" i="1"/>
  <c r="E93" i="1" l="1"/>
  <c r="H92" i="1"/>
  <c r="E94" i="1" l="1"/>
  <c r="H93" i="1"/>
  <c r="H94" i="1" l="1"/>
  <c r="E95" i="1"/>
  <c r="E96" i="1" l="1"/>
  <c r="H95" i="1"/>
  <c r="E97" i="1" l="1"/>
  <c r="H96" i="1"/>
  <c r="E98" i="1" l="1"/>
  <c r="H97" i="1"/>
  <c r="H98" i="1" l="1"/>
  <c r="E99" i="1"/>
  <c r="E100" i="1" l="1"/>
  <c r="H99" i="1"/>
  <c r="E101" i="1" l="1"/>
  <c r="H100" i="1"/>
  <c r="E102" i="1" l="1"/>
  <c r="H101" i="1"/>
  <c r="H102" i="1" l="1"/>
  <c r="E103" i="1"/>
  <c r="H103" i="1" l="1"/>
  <c r="E104" i="1"/>
  <c r="E105" i="1" l="1"/>
  <c r="H104" i="1"/>
  <c r="H105" i="1" l="1"/>
  <c r="E106" i="1"/>
  <c r="E107" i="1" l="1"/>
  <c r="H106" i="1"/>
  <c r="E108" i="1" l="1"/>
  <c r="H107" i="1"/>
  <c r="E109" i="1" l="1"/>
  <c r="H108" i="1"/>
  <c r="H109" i="1" l="1"/>
  <c r="E110" i="1"/>
  <c r="H110" i="1" l="1"/>
  <c r="E111" i="1"/>
  <c r="E112" i="1" l="1"/>
  <c r="H111" i="1"/>
  <c r="E113" i="1" l="1"/>
  <c r="H112" i="1"/>
  <c r="E114" i="1" l="1"/>
  <c r="H113" i="1"/>
  <c r="H114" i="1" l="1"/>
  <c r="E115" i="1"/>
  <c r="E116" i="1" l="1"/>
  <c r="H115" i="1"/>
  <c r="H116" i="1" l="1"/>
  <c r="E117" i="1"/>
  <c r="E118" i="1" l="1"/>
  <c r="H117" i="1"/>
  <c r="H118" i="1" l="1"/>
  <c r="E119" i="1"/>
  <c r="E120" i="1" l="1"/>
  <c r="H119" i="1"/>
  <c r="H120" i="1" l="1"/>
  <c r="E121" i="1"/>
  <c r="E122" i="1" l="1"/>
  <c r="H121" i="1"/>
  <c r="E123" i="1" l="1"/>
  <c r="H122" i="1"/>
  <c r="E124" i="1" l="1"/>
  <c r="H123" i="1"/>
  <c r="E125" i="1" l="1"/>
  <c r="H124" i="1"/>
  <c r="E126" i="1" l="1"/>
  <c r="H125" i="1"/>
  <c r="E127" i="1" l="1"/>
  <c r="H126" i="1"/>
  <c r="E128" i="1" l="1"/>
  <c r="H127" i="1"/>
  <c r="E129" i="1" l="1"/>
  <c r="H128" i="1"/>
  <c r="E130" i="1" l="1"/>
  <c r="H129" i="1"/>
  <c r="E131" i="1" l="1"/>
  <c r="H130" i="1"/>
  <c r="E132" i="1" l="1"/>
  <c r="H131" i="1"/>
  <c r="H132" i="1" l="1"/>
  <c r="E133" i="1"/>
  <c r="H133" i="1" l="1"/>
  <c r="E134" i="1"/>
  <c r="E135" i="1" l="1"/>
  <c r="H134" i="1"/>
  <c r="E136" i="1" l="1"/>
  <c r="H135" i="1"/>
  <c r="E137" i="1" l="1"/>
  <c r="H136" i="1"/>
  <c r="E138" i="1" l="1"/>
  <c r="H137" i="1"/>
  <c r="E139" i="1" l="1"/>
  <c r="H138" i="1"/>
  <c r="H139" i="1" l="1"/>
  <c r="E140" i="1"/>
  <c r="E141" i="1" l="1"/>
  <c r="H140" i="1"/>
  <c r="H141" i="1" l="1"/>
  <c r="E142" i="1"/>
  <c r="E143" i="1" l="1"/>
  <c r="H142" i="1"/>
  <c r="H143" i="1" l="1"/>
  <c r="E144" i="1"/>
  <c r="H144" i="1" l="1"/>
  <c r="E145" i="1"/>
  <c r="E146" i="1" l="1"/>
  <c r="H145" i="1"/>
  <c r="E147" i="1" l="1"/>
  <c r="H146" i="1"/>
  <c r="E148" i="1" l="1"/>
  <c r="H147" i="1"/>
  <c r="E149" i="1" l="1"/>
  <c r="H148" i="1"/>
  <c r="E150" i="1" l="1"/>
  <c r="C3" i="1"/>
  <c r="C178" i="1" s="1"/>
  <c r="H149" i="1"/>
  <c r="H150" i="1" l="1"/>
  <c r="E151" i="1"/>
  <c r="H151" i="1" l="1"/>
  <c r="E152" i="1"/>
  <c r="E153" i="1" l="1"/>
  <c r="H152" i="1"/>
  <c r="E154" i="1" l="1"/>
  <c r="H153" i="1"/>
  <c r="E155" i="1" l="1"/>
  <c r="H154" i="1"/>
  <c r="E156" i="1" l="1"/>
  <c r="H155" i="1"/>
  <c r="E157" i="1" l="1"/>
  <c r="H156" i="1"/>
  <c r="E158" i="1" l="1"/>
  <c r="H157" i="1"/>
  <c r="H158" i="1" l="1"/>
  <c r="E159" i="1"/>
  <c r="H159" i="1" l="1"/>
  <c r="E160" i="1"/>
  <c r="H160" i="1" s="1"/>
  <c r="C179" i="1" s="1" a="1"/>
  <c r="C17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<sst xmlns="http://schemas.openxmlformats.org/spreadsheetml/2006/main" count="31" uniqueCount="26">
  <si>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</si>
  <si>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</si>
  <si>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</si>
  <si>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</si>
  <si>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</si>
  <si>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</si>
  <si>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</si>
  <si>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</si>
  <si>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</si>
  <si>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</si>
  <si>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</si>
  <si>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</si>
  <si>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</si>
  <si>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</si>
  <si>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</si>
  <si>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</si>
  <si>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</si>
  <si>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</si>
  <si>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</si>
  <si>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</si>
  <si>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</si>
  <si>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</si>
  <si>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</si>
  <si>
    <t>Konvertering av aktier</t>
  </si>
  <si>
    <t>Makulering av aktier</t>
  </si>
  <si>
    <t>Uttag värdepapper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</si>
</sst>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i/>
      <sz val="10"/>
      <name val="Arial"/>
      <family val="2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  <xf numFmtId="166" fontId="7" fillId="0" borderId="1" xfId="0" applyNumberFormat="1" applyFont="1" applyBorder="1" applyAlignment="1">
      <alignment horizontal="left"/>
    </xf>
    <xf numFmtId="166" fontId="4" fillId="2" borderId="1" xfId="0" applyNumberFormat="1" applyFont="1" applyFill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3" fontId="7" fillId="0" borderId="1" xfId="0" applyNumberFormat="1" applyFont="1" applyBorder="1" applyAlignment="1">
      <alignment horizontal="right"/>
    </xf>
    <xf numFmtId="0" fontId="8" fillId="0" borderId="0" xfId="0" applyFont="1"/>
    <xf numFmtId="165" fontId="7" fillId="0" borderId="1" xfId="0" applyNumberFormat="1" applyFont="1" applyBorder="1"/>
    <xf numFmtId="3" fontId="8" fillId="0" borderId="1" xfId="0" applyNumberFormat="1" applyFont="1" applyBorder="1"/>
    <xf numFmtId="166" fontId="4" fillId="3" borderId="1" xfId="0" applyNumberFormat="1" applyFont="1" applyFill="1" applyBorder="1" applyAlignment="1">
      <alignment horizontal="left"/>
    </xf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topLeftCell="G1" zoomScaleNormal="100" workbookViewId="0">
      <pane ySplit="5" topLeftCell="A152" activePane="bottomLeft" state="frozen"/>
      <selection pane="bottomLeft" activeCell="L1" sqref="L1:M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SUM(C149:C167)+F149+E149</f>
        <v>3459703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07" si="2">225902</f>
        <v>225902</v>
      </c>
      <c r="G7" s="9">
        <f t="shared" ref="G7:G10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1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3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35">
      <c r="B96" s="13">
        <v>46121</v>
      </c>
      <c r="C96" s="25">
        <v>25000</v>
      </c>
      <c r="D96" s="18">
        <v>73.061124000000007</v>
      </c>
      <c r="E96" s="9">
        <f t="shared" ref="E96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" si="134">G96-E96-F96</f>
        <v>98087879</v>
      </c>
      <c r="K96" s="15">
        <f t="shared" si="68"/>
        <v>1826528.1</v>
      </c>
    </row>
    <row r="97" spans="2:11" x14ac:dyDescent="0.35">
      <c r="B97" s="13">
        <v>46122</v>
      </c>
      <c r="C97" s="25">
        <v>40000</v>
      </c>
      <c r="D97" s="18">
        <v>73.043539999999993</v>
      </c>
      <c r="E97" s="9">
        <f t="shared" ref="E97:E98" si="135">E96+C97</f>
        <v>9828266</v>
      </c>
      <c r="F97" s="9">
        <f t="shared" si="2"/>
        <v>225902</v>
      </c>
      <c r="G97" s="9">
        <f t="shared" si="3"/>
        <v>108102047</v>
      </c>
      <c r="H97" s="9">
        <f t="shared" ref="H97:H98" si="136">G97-E97-F97</f>
        <v>98047879</v>
      </c>
      <c r="K97" s="15">
        <f t="shared" si="68"/>
        <v>2921741.5999999996</v>
      </c>
    </row>
    <row r="98" spans="2:11" x14ac:dyDescent="0.35">
      <c r="B98" s="13">
        <v>46125</v>
      </c>
      <c r="C98" s="25">
        <v>50000</v>
      </c>
      <c r="D98" s="18">
        <v>70.605981999999997</v>
      </c>
      <c r="E98" s="9">
        <f t="shared" si="135"/>
        <v>9878266</v>
      </c>
      <c r="F98" s="9">
        <f t="shared" ref="F98:F100" si="137">225902</f>
        <v>225902</v>
      </c>
      <c r="G98" s="9">
        <f t="shared" ref="G98:G100" si="138">108102047</f>
        <v>108102047</v>
      </c>
      <c r="H98" s="9">
        <f t="shared" si="136"/>
        <v>97997879</v>
      </c>
      <c r="K98" s="15">
        <f t="shared" si="68"/>
        <v>3530299.1</v>
      </c>
    </row>
    <row r="99" spans="2:11" x14ac:dyDescent="0.35">
      <c r="B99" s="13">
        <v>46126</v>
      </c>
      <c r="C99" s="25">
        <v>40000</v>
      </c>
      <c r="D99" s="18">
        <v>71.576939999999993</v>
      </c>
      <c r="E99" s="9">
        <f t="shared" ref="E99:E100" si="139">E98+C99</f>
        <v>9918266</v>
      </c>
      <c r="F99" s="9">
        <f t="shared" si="2"/>
        <v>225902</v>
      </c>
      <c r="G99" s="9">
        <f t="shared" si="3"/>
        <v>108102047</v>
      </c>
      <c r="H99" s="9">
        <f t="shared" ref="H99:H100" si="140">G99-E99-F99</f>
        <v>97957879</v>
      </c>
      <c r="K99" s="15">
        <f t="shared" si="68"/>
        <v>2863077.5999999996</v>
      </c>
    </row>
    <row r="100" spans="2:11" x14ac:dyDescent="0.35">
      <c r="B100" s="13">
        <v>46127</v>
      </c>
      <c r="C100" s="25">
        <v>40000</v>
      </c>
      <c r="D100" s="18">
        <v>72.287598000000003</v>
      </c>
      <c r="E100" s="9">
        <f t="shared" si="139"/>
        <v>9958266</v>
      </c>
      <c r="F100" s="9">
        <f t="shared" si="137"/>
        <v>225902</v>
      </c>
      <c r="G100" s="9">
        <f t="shared" si="138"/>
        <v>108102047</v>
      </c>
      <c r="H100" s="9">
        <f t="shared" si="140"/>
        <v>97917879</v>
      </c>
      <c r="K100" s="15">
        <f t="shared" si="68"/>
        <v>2891503.92</v>
      </c>
    </row>
    <row r="101" spans="2:11" x14ac:dyDescent="0.35">
      <c r="B101" s="13">
        <v>46128</v>
      </c>
      <c r="C101" s="25">
        <v>40000</v>
      </c>
      <c r="D101" s="18">
        <v>74.423299999999998</v>
      </c>
      <c r="E101" s="9">
        <f t="shared" ref="E101" si="141">E100+C101</f>
        <v>9998266</v>
      </c>
      <c r="F101" s="9">
        <f t="shared" si="2"/>
        <v>225902</v>
      </c>
      <c r="G101" s="9">
        <f t="shared" si="3"/>
        <v>108102047</v>
      </c>
      <c r="H101" s="9">
        <f t="shared" ref="H101" si="142">G101-E101-F101</f>
        <v>97877879</v>
      </c>
      <c r="K101" s="15">
        <f t="shared" si="68"/>
        <v>2976932</v>
      </c>
    </row>
    <row r="102" spans="2:11" x14ac:dyDescent="0.35">
      <c r="B102" s="13">
        <v>46129</v>
      </c>
      <c r="C102" s="25">
        <v>40000</v>
      </c>
      <c r="D102" s="18">
        <v>77.055205000000001</v>
      </c>
      <c r="E102" s="9">
        <f t="shared" ref="E102:E103" si="143">E101+C102</f>
        <v>10038266</v>
      </c>
      <c r="F102" s="9">
        <f t="shared" si="2"/>
        <v>225902</v>
      </c>
      <c r="G102" s="9">
        <f t="shared" si="3"/>
        <v>108102047</v>
      </c>
      <c r="H102" s="9">
        <f t="shared" ref="H102:H103" si="144">G102-E102-F102</f>
        <v>97837879</v>
      </c>
      <c r="K102" s="15">
        <f t="shared" si="68"/>
        <v>3082208.2</v>
      </c>
    </row>
    <row r="103" spans="2:11" x14ac:dyDescent="0.35">
      <c r="B103" s="13">
        <v>46132</v>
      </c>
      <c r="C103" s="25">
        <v>35000</v>
      </c>
      <c r="D103" s="18">
        <v>75.872208999999998</v>
      </c>
      <c r="E103" s="9">
        <f t="shared" si="143"/>
        <v>10073266</v>
      </c>
      <c r="F103" s="9">
        <f t="shared" si="2"/>
        <v>225902</v>
      </c>
      <c r="G103" s="9">
        <f t="shared" si="3"/>
        <v>108102047</v>
      </c>
      <c r="H103" s="9">
        <f t="shared" si="144"/>
        <v>97802879</v>
      </c>
      <c r="K103" s="15">
        <f t="shared" si="68"/>
        <v>2655527.3149999999</v>
      </c>
    </row>
    <row r="104" spans="2:11" x14ac:dyDescent="0.35">
      <c r="B104" s="13">
        <v>46133</v>
      </c>
      <c r="C104" s="25">
        <v>35000</v>
      </c>
      <c r="D104" s="18">
        <v>75.683834000000004</v>
      </c>
      <c r="E104" s="9">
        <f t="shared" ref="E104" si="145">E103+C104</f>
        <v>10108266</v>
      </c>
      <c r="F104" s="9">
        <f t="shared" si="2"/>
        <v>225902</v>
      </c>
      <c r="G104" s="9">
        <f t="shared" si="3"/>
        <v>108102047</v>
      </c>
      <c r="H104" s="9">
        <f t="shared" ref="H104" si="146">G104-E104-F104</f>
        <v>97767879</v>
      </c>
      <c r="K104" s="15">
        <f t="shared" si="68"/>
        <v>2648934.19</v>
      </c>
    </row>
    <row r="105" spans="2:11" x14ac:dyDescent="0.35">
      <c r="B105" s="13">
        <v>46134</v>
      </c>
      <c r="C105" s="25">
        <v>35000</v>
      </c>
      <c r="D105" s="18">
        <v>75.751714000000007</v>
      </c>
      <c r="E105" s="9">
        <f t="shared" ref="E105:E106" si="147">E104+C105</f>
        <v>10143266</v>
      </c>
      <c r="F105" s="9">
        <f t="shared" si="2"/>
        <v>225902</v>
      </c>
      <c r="G105" s="9">
        <f t="shared" si="3"/>
        <v>108102047</v>
      </c>
      <c r="H105" s="9">
        <f t="shared" ref="H105:H106" si="148">G105-E105-F105</f>
        <v>97732879</v>
      </c>
      <c r="K105" s="15">
        <f t="shared" si="68"/>
        <v>2651309.9900000002</v>
      </c>
    </row>
    <row r="106" spans="2:11" x14ac:dyDescent="0.35">
      <c r="B106" s="13">
        <v>46135</v>
      </c>
      <c r="C106" s="25">
        <v>35000</v>
      </c>
      <c r="D106" s="18">
        <v>74.070493999999997</v>
      </c>
      <c r="E106" s="9">
        <f t="shared" si="147"/>
        <v>10178266</v>
      </c>
      <c r="F106" s="9">
        <f t="shared" si="2"/>
        <v>225902</v>
      </c>
      <c r="G106" s="9">
        <f t="shared" si="3"/>
        <v>108102047</v>
      </c>
      <c r="H106" s="9">
        <f t="shared" si="148"/>
        <v>97697879</v>
      </c>
      <c r="K106" s="15">
        <f t="shared" si="68"/>
        <v>2592467.29</v>
      </c>
    </row>
    <row r="107" spans="2:11" x14ac:dyDescent="0.35">
      <c r="B107" s="13">
        <v>46136</v>
      </c>
      <c r="C107" s="25">
        <v>35000</v>
      </c>
      <c r="D107" s="18">
        <v>71.478806000000006</v>
      </c>
      <c r="E107" s="9">
        <f t="shared" ref="E107:E108" si="149">E106+C107</f>
        <v>10213266</v>
      </c>
      <c r="F107" s="9">
        <f t="shared" si="2"/>
        <v>225902</v>
      </c>
      <c r="G107" s="9">
        <f t="shared" si="3"/>
        <v>108102047</v>
      </c>
      <c r="H107" s="9">
        <f t="shared" ref="H107:H108" si="150">G107-E107-F107</f>
        <v>97662879</v>
      </c>
      <c r="K107" s="15">
        <f t="shared" si="68"/>
        <v>2501758.2100000004</v>
      </c>
    </row>
    <row r="108" spans="2:11" x14ac:dyDescent="0.35">
      <c r="B108" s="13">
        <v>46139</v>
      </c>
      <c r="C108" s="25">
        <v>35000</v>
      </c>
      <c r="D108" s="18">
        <v>70.320777000000007</v>
      </c>
      <c r="E108" s="9">
        <f t="shared" si="149"/>
        <v>10248266</v>
      </c>
      <c r="F108" s="9">
        <f t="shared" ref="F108:F115" si="151">225902</f>
        <v>225902</v>
      </c>
      <c r="G108" s="9">
        <f t="shared" ref="G108:G114" si="152">108102047</f>
        <v>108102047</v>
      </c>
      <c r="H108" s="9">
        <f t="shared" si="150"/>
        <v>97627879</v>
      </c>
      <c r="K108" s="15">
        <f t="shared" si="68"/>
        <v>2461227.1950000003</v>
      </c>
    </row>
    <row r="109" spans="2:11" x14ac:dyDescent="0.35">
      <c r="B109" s="13">
        <v>46140</v>
      </c>
      <c r="C109" s="25">
        <v>30000</v>
      </c>
      <c r="D109" s="18">
        <v>67.992632999999998</v>
      </c>
      <c r="E109" s="9">
        <f t="shared" ref="E109" si="153">E108+C109</f>
        <v>10278266</v>
      </c>
      <c r="F109" s="9">
        <f t="shared" si="151"/>
        <v>225902</v>
      </c>
      <c r="G109" s="9">
        <f t="shared" si="152"/>
        <v>108102047</v>
      </c>
      <c r="H109" s="9">
        <f t="shared" ref="H109" si="154">G109-E109-F109</f>
        <v>97597879</v>
      </c>
      <c r="K109" s="15">
        <f t="shared" si="68"/>
        <v>2039778.99</v>
      </c>
    </row>
    <row r="110" spans="2:11" x14ac:dyDescent="0.35">
      <c r="B110" s="13">
        <v>46141</v>
      </c>
      <c r="C110" s="25">
        <v>25000</v>
      </c>
      <c r="D110" s="18">
        <v>66.406515999999996</v>
      </c>
      <c r="E110" s="9">
        <f t="shared" ref="E110" si="155">E109+C110</f>
        <v>10303266</v>
      </c>
      <c r="F110" s="9">
        <f t="shared" si="151"/>
        <v>225902</v>
      </c>
      <c r="G110" s="9">
        <f t="shared" si="152"/>
        <v>108102047</v>
      </c>
      <c r="H110" s="9">
        <f t="shared" ref="H110" si="156">G110-E110-F110</f>
        <v>97572879</v>
      </c>
      <c r="K110" s="15">
        <f t="shared" si="68"/>
        <v>1660162.9</v>
      </c>
    </row>
    <row r="111" spans="2:11" x14ac:dyDescent="0.35">
      <c r="B111" s="13">
        <v>46142</v>
      </c>
      <c r="C111" s="25">
        <v>15000</v>
      </c>
      <c r="D111" s="18">
        <v>66.885559999999998</v>
      </c>
      <c r="E111" s="9">
        <f t="shared" ref="E111" si="157">E110+C111</f>
        <v>10318266</v>
      </c>
      <c r="F111" s="9">
        <f t="shared" si="151"/>
        <v>225902</v>
      </c>
      <c r="G111" s="9">
        <f t="shared" si="152"/>
        <v>108102047</v>
      </c>
      <c r="H111" s="9">
        <f t="shared" ref="H111" si="158">G111-E111-F111</f>
        <v>97557879</v>
      </c>
      <c r="K111" s="15">
        <f t="shared" ref="K111:K167" si="159">C111*D111</f>
        <v>1003283.4</v>
      </c>
    </row>
    <row r="112" spans="2:11" x14ac:dyDescent="0.35">
      <c r="B112" s="13">
        <v>46146</v>
      </c>
      <c r="C112" s="25">
        <v>45000</v>
      </c>
      <c r="D112" s="18">
        <v>67.134416000000002</v>
      </c>
      <c r="E112" s="9">
        <f t="shared" ref="E112:E113" si="160">E111+C112</f>
        <v>10363266</v>
      </c>
      <c r="F112" s="9">
        <f t="shared" si="151"/>
        <v>225902</v>
      </c>
      <c r="G112" s="9">
        <f t="shared" si="152"/>
        <v>108102047</v>
      </c>
      <c r="H112" s="9">
        <f t="shared" ref="H112:H113" si="161">G112-E112-F112</f>
        <v>97512879</v>
      </c>
      <c r="K112" s="15">
        <f t="shared" si="159"/>
        <v>3021048.72</v>
      </c>
    </row>
    <row r="113" spans="2:11" x14ac:dyDescent="0.35">
      <c r="B113" s="13">
        <v>46147</v>
      </c>
      <c r="C113" s="25">
        <v>45000</v>
      </c>
      <c r="D113" s="18">
        <v>67.501631000000003</v>
      </c>
      <c r="E113" s="9">
        <f t="shared" si="160"/>
        <v>10408266</v>
      </c>
      <c r="F113" s="9">
        <f t="shared" si="151"/>
        <v>225902</v>
      </c>
      <c r="G113" s="9">
        <f t="shared" si="152"/>
        <v>108102047</v>
      </c>
      <c r="H113" s="9">
        <f t="shared" si="161"/>
        <v>97467879</v>
      </c>
      <c r="K113" s="15">
        <f t="shared" si="159"/>
        <v>3037573.395</v>
      </c>
    </row>
    <row r="114" spans="2:11" x14ac:dyDescent="0.35">
      <c r="B114" s="13">
        <v>46148</v>
      </c>
      <c r="C114" s="25">
        <v>13000</v>
      </c>
      <c r="D114" s="18">
        <v>70.670423</v>
      </c>
      <c r="E114" s="9">
        <f t="shared" ref="E114" si="162">E113+C114</f>
        <v>10421266</v>
      </c>
      <c r="F114" s="9">
        <f t="shared" si="151"/>
        <v>225902</v>
      </c>
      <c r="G114" s="9">
        <f t="shared" si="152"/>
        <v>108102047</v>
      </c>
      <c r="H114" s="9">
        <f t="shared" ref="H114" si="163">G114-E114-F114</f>
        <v>97454879</v>
      </c>
      <c r="K114" s="15">
        <f t="shared" si="159"/>
        <v>918715.49899999995</v>
      </c>
    </row>
    <row r="115" spans="2:11" s="37" customFormat="1" x14ac:dyDescent="0.35">
      <c r="B115" s="32" t="s">
        <v>24</v>
      </c>
      <c r="C115" s="34"/>
      <c r="D115" s="35"/>
      <c r="E115" s="36">
        <f>E114+C115-8418201</f>
        <v>2003065</v>
      </c>
      <c r="F115" s="36">
        <f t="shared" si="151"/>
        <v>225902</v>
      </c>
      <c r="G115" s="36">
        <f>108102047-8418201</f>
        <v>99683846</v>
      </c>
      <c r="H115" s="36">
        <f t="shared" ref="H115" si="164">G115-E115-F115</f>
        <v>97454879</v>
      </c>
      <c r="K115" s="38">
        <f>C115*D115</f>
        <v>0</v>
      </c>
    </row>
    <row r="116" spans="2:11" x14ac:dyDescent="0.35">
      <c r="B116" s="33">
        <v>46164</v>
      </c>
      <c r="C116" s="25">
        <v>25000</v>
      </c>
      <c r="D116" s="18">
        <v>74.477723999999995</v>
      </c>
      <c r="E116" s="9">
        <f t="shared" ref="E116:E121" si="165">E115+C116</f>
        <v>2028065</v>
      </c>
      <c r="F116" s="9">
        <f t="shared" ref="F116:F133" si="166">225902</f>
        <v>225902</v>
      </c>
      <c r="G116" s="9">
        <f t="shared" ref="G116:G134" si="167">99683846</f>
        <v>99683846</v>
      </c>
      <c r="H116" s="9">
        <f t="shared" ref="H116:H121" si="168">G116-E116-F116</f>
        <v>97429879</v>
      </c>
      <c r="K116" s="15">
        <f t="shared" si="159"/>
        <v>1861943.0999999999</v>
      </c>
    </row>
    <row r="117" spans="2:11" x14ac:dyDescent="0.35">
      <c r="B117" s="13">
        <v>46167</v>
      </c>
      <c r="C117" s="25">
        <v>25000</v>
      </c>
      <c r="D117" s="18">
        <v>76.504980000000003</v>
      </c>
      <c r="E117" s="9">
        <f t="shared" si="165"/>
        <v>2053065</v>
      </c>
      <c r="F117" s="9">
        <f t="shared" si="166"/>
        <v>225902</v>
      </c>
      <c r="G117" s="9">
        <f t="shared" si="167"/>
        <v>99683846</v>
      </c>
      <c r="H117" s="9">
        <f t="shared" si="168"/>
        <v>97404879</v>
      </c>
      <c r="K117" s="15">
        <f t="shared" si="159"/>
        <v>1912624.5</v>
      </c>
    </row>
    <row r="118" spans="2:11" x14ac:dyDescent="0.35">
      <c r="B118" s="13">
        <v>46168</v>
      </c>
      <c r="C118" s="25">
        <v>30000</v>
      </c>
      <c r="D118" s="18">
        <v>75.353193000000005</v>
      </c>
      <c r="E118" s="9">
        <f t="shared" si="165"/>
        <v>2083065</v>
      </c>
      <c r="F118" s="9">
        <f t="shared" si="166"/>
        <v>225902</v>
      </c>
      <c r="G118" s="9">
        <f t="shared" si="167"/>
        <v>99683846</v>
      </c>
      <c r="H118" s="9">
        <f t="shared" si="168"/>
        <v>97374879</v>
      </c>
      <c r="K118" s="15">
        <f t="shared" si="159"/>
        <v>2260595.79</v>
      </c>
    </row>
    <row r="119" spans="2:11" x14ac:dyDescent="0.35">
      <c r="B119" s="13">
        <v>46169</v>
      </c>
      <c r="C119" s="25">
        <v>25000</v>
      </c>
      <c r="D119" s="18">
        <v>73.384348000000003</v>
      </c>
      <c r="E119" s="9">
        <f t="shared" si="165"/>
        <v>2108065</v>
      </c>
      <c r="F119" s="9">
        <f t="shared" si="166"/>
        <v>225902</v>
      </c>
      <c r="G119" s="9">
        <f t="shared" si="167"/>
        <v>99683846</v>
      </c>
      <c r="H119" s="9">
        <f t="shared" si="168"/>
        <v>97349879</v>
      </c>
      <c r="K119" s="15">
        <f t="shared" si="159"/>
        <v>1834608.7000000002</v>
      </c>
    </row>
    <row r="120" spans="2:11" x14ac:dyDescent="0.35">
      <c r="B120" s="13">
        <v>46170</v>
      </c>
      <c r="C120" s="25">
        <v>25000</v>
      </c>
      <c r="D120" s="18">
        <v>70.961963999999995</v>
      </c>
      <c r="E120" s="9">
        <f t="shared" si="165"/>
        <v>2133065</v>
      </c>
      <c r="F120" s="9">
        <f t="shared" si="166"/>
        <v>225902</v>
      </c>
      <c r="G120" s="9">
        <f t="shared" si="167"/>
        <v>99683846</v>
      </c>
      <c r="H120" s="9">
        <f t="shared" si="168"/>
        <v>97324879</v>
      </c>
      <c r="K120" s="15">
        <f t="shared" si="159"/>
        <v>1774049.0999999999</v>
      </c>
    </row>
    <row r="121" spans="2:11" x14ac:dyDescent="0.35">
      <c r="B121" s="13">
        <v>46171</v>
      </c>
      <c r="C121" s="25">
        <v>25000</v>
      </c>
      <c r="D121" s="18">
        <v>69.668083999999993</v>
      </c>
      <c r="E121" s="9">
        <f t="shared" si="165"/>
        <v>2158065</v>
      </c>
      <c r="F121" s="9">
        <f t="shared" si="166"/>
        <v>225902</v>
      </c>
      <c r="G121" s="9">
        <f t="shared" si="167"/>
        <v>99683846</v>
      </c>
      <c r="H121" s="9">
        <f t="shared" si="168"/>
        <v>97299879</v>
      </c>
      <c r="K121" s="15">
        <f t="shared" si="159"/>
        <v>1741702.0999999999</v>
      </c>
    </row>
    <row r="122" spans="2:11" x14ac:dyDescent="0.35">
      <c r="B122" s="13">
        <v>46174</v>
      </c>
      <c r="C122" s="25">
        <v>30000</v>
      </c>
      <c r="D122" s="18">
        <v>70.474220000000003</v>
      </c>
      <c r="E122" s="9">
        <f t="shared" ref="E122:E123" si="169">E121+C122</f>
        <v>2188065</v>
      </c>
      <c r="F122" s="9">
        <f t="shared" si="166"/>
        <v>225902</v>
      </c>
      <c r="G122" s="9">
        <f t="shared" si="167"/>
        <v>99683846</v>
      </c>
      <c r="H122" s="9">
        <f t="shared" ref="H122:H123" si="170">G122-E122-F122</f>
        <v>97269879</v>
      </c>
      <c r="K122" s="15">
        <f t="shared" si="159"/>
        <v>2114226.6</v>
      </c>
    </row>
    <row r="123" spans="2:11" x14ac:dyDescent="0.35">
      <c r="B123" s="13">
        <v>46175</v>
      </c>
      <c r="C123" s="25">
        <v>25000</v>
      </c>
      <c r="D123" s="18">
        <v>70.933436</v>
      </c>
      <c r="E123" s="9">
        <f t="shared" si="169"/>
        <v>2213065</v>
      </c>
      <c r="F123" s="9">
        <f t="shared" si="166"/>
        <v>225902</v>
      </c>
      <c r="G123" s="9">
        <f t="shared" si="167"/>
        <v>99683846</v>
      </c>
      <c r="H123" s="9">
        <f t="shared" si="170"/>
        <v>97244879</v>
      </c>
      <c r="K123" s="15">
        <f t="shared" si="159"/>
        <v>1773335.9</v>
      </c>
    </row>
    <row r="124" spans="2:11" x14ac:dyDescent="0.35">
      <c r="B124" s="13">
        <v>46176</v>
      </c>
      <c r="C124" s="25">
        <v>25000</v>
      </c>
      <c r="D124" s="18">
        <v>70.970247999999998</v>
      </c>
      <c r="E124" s="9">
        <f t="shared" ref="E124" si="171">E123+C124</f>
        <v>2238065</v>
      </c>
      <c r="F124" s="9">
        <f t="shared" si="166"/>
        <v>225902</v>
      </c>
      <c r="G124" s="9">
        <f t="shared" si="167"/>
        <v>99683846</v>
      </c>
      <c r="H124" s="9">
        <f t="shared" ref="H124" si="172">G124-E124-F124</f>
        <v>97219879</v>
      </c>
      <c r="K124" s="15">
        <f t="shared" si="159"/>
        <v>1774256.2</v>
      </c>
    </row>
    <row r="125" spans="2:11" x14ac:dyDescent="0.35">
      <c r="B125" s="13">
        <v>46177</v>
      </c>
      <c r="C125" s="25">
        <v>20000</v>
      </c>
      <c r="D125" s="18">
        <v>71.981075000000004</v>
      </c>
      <c r="E125" s="9">
        <f t="shared" ref="E125" si="173">E124+C125</f>
        <v>2258065</v>
      </c>
      <c r="F125" s="9">
        <f t="shared" si="166"/>
        <v>225902</v>
      </c>
      <c r="G125" s="9">
        <f t="shared" si="167"/>
        <v>99683846</v>
      </c>
      <c r="H125" s="9">
        <f t="shared" ref="H125" si="174">G125-E125-F125</f>
        <v>97199879</v>
      </c>
      <c r="K125" s="15">
        <f t="shared" si="159"/>
        <v>1439621.5</v>
      </c>
    </row>
    <row r="126" spans="2:11" x14ac:dyDescent="0.35">
      <c r="B126" s="13">
        <v>46178</v>
      </c>
      <c r="C126" s="25">
        <v>20000</v>
      </c>
      <c r="D126" s="18">
        <v>72.363105000000004</v>
      </c>
      <c r="E126" s="9">
        <f t="shared" ref="E126:E127" si="175">E125+C126</f>
        <v>2278065</v>
      </c>
      <c r="F126" s="9">
        <f t="shared" si="166"/>
        <v>225902</v>
      </c>
      <c r="G126" s="9">
        <f t="shared" si="167"/>
        <v>99683846</v>
      </c>
      <c r="H126" s="9">
        <f t="shared" ref="H126:H127" si="176">G126-E126-F126</f>
        <v>97179879</v>
      </c>
      <c r="K126" s="15">
        <f t="shared" si="159"/>
        <v>1447262.1</v>
      </c>
    </row>
    <row r="127" spans="2:11" x14ac:dyDescent="0.35">
      <c r="B127" s="13">
        <v>46181</v>
      </c>
      <c r="C127" s="25">
        <v>30000</v>
      </c>
      <c r="D127" s="18">
        <v>70.912997000000004</v>
      </c>
      <c r="E127" s="9">
        <f t="shared" si="175"/>
        <v>2308065</v>
      </c>
      <c r="F127" s="9">
        <f t="shared" si="166"/>
        <v>225902</v>
      </c>
      <c r="G127" s="9">
        <f t="shared" si="167"/>
        <v>99683846</v>
      </c>
      <c r="H127" s="9">
        <f t="shared" si="176"/>
        <v>97149879</v>
      </c>
      <c r="K127" s="15">
        <f t="shared" si="159"/>
        <v>2127389.91</v>
      </c>
    </row>
    <row r="128" spans="2:11" x14ac:dyDescent="0.35">
      <c r="B128" s="13">
        <v>46182</v>
      </c>
      <c r="C128" s="25">
        <v>27000</v>
      </c>
      <c r="D128" s="18">
        <v>70.157981000000007</v>
      </c>
      <c r="E128" s="9">
        <f t="shared" ref="E128:E129" si="177">E127+C128</f>
        <v>2335065</v>
      </c>
      <c r="F128" s="9">
        <f t="shared" si="166"/>
        <v>225902</v>
      </c>
      <c r="G128" s="9">
        <f t="shared" si="167"/>
        <v>99683846</v>
      </c>
      <c r="H128" s="9">
        <f t="shared" ref="H128:H129" si="178">G128-E128-F128</f>
        <v>97122879</v>
      </c>
      <c r="K128" s="15">
        <f t="shared" si="159"/>
        <v>1894265.4870000002</v>
      </c>
    </row>
    <row r="129" spans="2:11" x14ac:dyDescent="0.35">
      <c r="B129" s="13">
        <v>46183</v>
      </c>
      <c r="C129" s="25">
        <v>25000</v>
      </c>
      <c r="D129" s="18">
        <v>69.987172000000001</v>
      </c>
      <c r="E129" s="9">
        <f t="shared" si="177"/>
        <v>2360065</v>
      </c>
      <c r="F129" s="9">
        <f t="shared" si="166"/>
        <v>225902</v>
      </c>
      <c r="G129" s="9">
        <f t="shared" si="167"/>
        <v>99683846</v>
      </c>
      <c r="H129" s="9">
        <f t="shared" si="178"/>
        <v>97097879</v>
      </c>
      <c r="K129" s="15">
        <f t="shared" si="159"/>
        <v>1749679.3</v>
      </c>
    </row>
    <row r="130" spans="2:11" x14ac:dyDescent="0.35">
      <c r="B130" s="13">
        <v>46184</v>
      </c>
      <c r="C130" s="25">
        <v>30000</v>
      </c>
      <c r="D130" s="18">
        <v>69.384347000000005</v>
      </c>
      <c r="E130" s="9">
        <f t="shared" ref="E130:E131" si="179">E129+C130</f>
        <v>2390065</v>
      </c>
      <c r="F130" s="9">
        <f t="shared" si="166"/>
        <v>225902</v>
      </c>
      <c r="G130" s="9">
        <f t="shared" si="167"/>
        <v>99683846</v>
      </c>
      <c r="H130" s="9">
        <f t="shared" ref="H130:H131" si="180">G130-E130-F130</f>
        <v>97067879</v>
      </c>
      <c r="K130" s="15">
        <f t="shared" si="159"/>
        <v>2081530.4100000001</v>
      </c>
    </row>
    <row r="131" spans="2:11" x14ac:dyDescent="0.35">
      <c r="B131" s="13">
        <v>46185</v>
      </c>
      <c r="C131" s="25">
        <v>25000</v>
      </c>
      <c r="D131" s="18">
        <v>69.935000000000002</v>
      </c>
      <c r="E131" s="9">
        <f t="shared" si="179"/>
        <v>2415065</v>
      </c>
      <c r="F131" s="9">
        <f t="shared" si="166"/>
        <v>225902</v>
      </c>
      <c r="G131" s="9">
        <f t="shared" si="167"/>
        <v>99683846</v>
      </c>
      <c r="H131" s="9">
        <f t="shared" si="180"/>
        <v>97042879</v>
      </c>
      <c r="K131" s="15">
        <f t="shared" si="159"/>
        <v>1748375</v>
      </c>
    </row>
    <row r="132" spans="2:11" x14ac:dyDescent="0.35">
      <c r="B132" s="13">
        <v>46188</v>
      </c>
      <c r="C132" s="25">
        <v>15000</v>
      </c>
      <c r="D132" s="18">
        <v>72.103733000000005</v>
      </c>
      <c r="E132" s="9">
        <f t="shared" ref="E132:E133" si="181">E131+C132</f>
        <v>2430065</v>
      </c>
      <c r="F132" s="9">
        <f t="shared" si="166"/>
        <v>225902</v>
      </c>
      <c r="G132" s="9">
        <f t="shared" si="167"/>
        <v>99683846</v>
      </c>
      <c r="H132" s="9">
        <f t="shared" ref="H132" si="182">G132-E132-F132</f>
        <v>97027879</v>
      </c>
      <c r="K132" s="15">
        <f t="shared" si="159"/>
        <v>1081555.9950000001</v>
      </c>
    </row>
    <row r="133" spans="2:11" x14ac:dyDescent="0.35">
      <c r="B133" s="13">
        <v>46189</v>
      </c>
      <c r="C133" s="25">
        <v>20000</v>
      </c>
      <c r="D133" s="18">
        <v>71.549160000000001</v>
      </c>
      <c r="E133" s="9">
        <f t="shared" si="181"/>
        <v>2450065</v>
      </c>
      <c r="F133" s="9">
        <f t="shared" si="166"/>
        <v>225902</v>
      </c>
      <c r="G133" s="9">
        <f t="shared" si="167"/>
        <v>99683846</v>
      </c>
      <c r="H133" s="9">
        <f>G133-E133-F133</f>
        <v>97007879</v>
      </c>
      <c r="K133" s="15">
        <f t="shared" si="159"/>
        <v>1430983.2</v>
      </c>
    </row>
    <row r="134" spans="2:11" s="37" customFormat="1" x14ac:dyDescent="0.35">
      <c r="B134" s="32" t="s">
        <v>23</v>
      </c>
      <c r="C134" s="39"/>
      <c r="D134" s="35"/>
      <c r="E134" s="36">
        <f>E133+C134+6874</f>
        <v>2456939</v>
      </c>
      <c r="F134" s="36">
        <f>225902-78514</f>
        <v>147388</v>
      </c>
      <c r="G134" s="36">
        <f t="shared" si="167"/>
        <v>99683846</v>
      </c>
      <c r="H134" s="36">
        <f t="shared" ref="H134" si="183">G134-E134-F134</f>
        <v>97079519</v>
      </c>
      <c r="K134" s="38">
        <f t="shared" si="159"/>
        <v>0</v>
      </c>
    </row>
    <row r="135" spans="2:11" x14ac:dyDescent="0.35">
      <c r="B135" s="13">
        <v>46190</v>
      </c>
      <c r="C135" s="25">
        <v>20000</v>
      </c>
      <c r="D135" s="18">
        <v>69.949744999999993</v>
      </c>
      <c r="E135" s="9">
        <f>E134+C135</f>
        <v>2476939</v>
      </c>
      <c r="F135" s="9">
        <f>147388</f>
        <v>147388</v>
      </c>
      <c r="G135" s="9">
        <f>99683846</f>
        <v>99683846</v>
      </c>
      <c r="H135" s="9">
        <f>G135-E135-F135</f>
        <v>97059519</v>
      </c>
      <c r="K135" s="15">
        <f t="shared" si="159"/>
        <v>1398994.9</v>
      </c>
    </row>
    <row r="136" spans="2:11" x14ac:dyDescent="0.35">
      <c r="B136" s="13">
        <v>46191</v>
      </c>
      <c r="C136" s="25">
        <v>40000</v>
      </c>
      <c r="D136" s="18">
        <v>61.034239999999997</v>
      </c>
      <c r="E136" s="9">
        <f>E135+C136</f>
        <v>2516939</v>
      </c>
      <c r="F136" s="9">
        <f>147388</f>
        <v>147388</v>
      </c>
      <c r="G136" s="9">
        <f>99683846</f>
        <v>99683846</v>
      </c>
      <c r="H136" s="9">
        <f>G136-E136-F136</f>
        <v>97019519</v>
      </c>
      <c r="K136" s="15">
        <f t="shared" si="159"/>
        <v>2441369.6000000001</v>
      </c>
    </row>
    <row r="137" spans="2:11" x14ac:dyDescent="0.35">
      <c r="B137" s="13">
        <v>46191</v>
      </c>
      <c r="C137" s="25">
        <v>286669</v>
      </c>
      <c r="D137" s="18">
        <v>60.4</v>
      </c>
      <c r="E137" s="9">
        <f>E136+C137</f>
        <v>2803608</v>
      </c>
      <c r="F137" s="9">
        <f>147388</f>
        <v>147388</v>
      </c>
      <c r="G137" s="9">
        <f>99683846</f>
        <v>99683846</v>
      </c>
      <c r="H137" s="9">
        <f>G137-E137-F137</f>
        <v>96732850</v>
      </c>
      <c r="K137" s="15">
        <f t="shared" si="159"/>
        <v>17314807.599999998</v>
      </c>
    </row>
    <row r="138" spans="2:11" x14ac:dyDescent="0.35">
      <c r="B138" s="13">
        <v>46191</v>
      </c>
      <c r="C138" s="25">
        <v>52697</v>
      </c>
      <c r="D138" s="18">
        <v>60.6</v>
      </c>
      <c r="E138" s="9">
        <f t="shared" ref="E138:E139" si="184">E137+C138</f>
        <v>2856305</v>
      </c>
      <c r="F138" s="9">
        <f t="shared" ref="F138:F149" si="185">147388</f>
        <v>147388</v>
      </c>
      <c r="G138" s="9">
        <f t="shared" ref="G138:G149" si="186">99683846</f>
        <v>99683846</v>
      </c>
      <c r="H138" s="9">
        <f t="shared" ref="H138:H139" si="187">G138-E138-F138</f>
        <v>96680153</v>
      </c>
      <c r="K138" s="15">
        <f t="shared" si="159"/>
        <v>3193438.2</v>
      </c>
    </row>
    <row r="139" spans="2:11" x14ac:dyDescent="0.35">
      <c r="B139" s="13">
        <v>46195</v>
      </c>
      <c r="C139" s="25">
        <v>30000</v>
      </c>
      <c r="D139" s="18">
        <v>63.978107000000001</v>
      </c>
      <c r="E139" s="9">
        <f t="shared" si="184"/>
        <v>2886305</v>
      </c>
      <c r="F139" s="9">
        <f t="shared" si="185"/>
        <v>147388</v>
      </c>
      <c r="G139" s="9">
        <f t="shared" si="186"/>
        <v>99683846</v>
      </c>
      <c r="H139" s="9">
        <f t="shared" si="187"/>
        <v>96650153</v>
      </c>
      <c r="K139" s="15">
        <f t="shared" si="159"/>
        <v>1919343.21</v>
      </c>
    </row>
    <row r="140" spans="2:11" x14ac:dyDescent="0.35">
      <c r="B140" s="13">
        <v>46196</v>
      </c>
      <c r="C140" s="25">
        <v>30000</v>
      </c>
      <c r="D140" s="18">
        <v>64.555023000000006</v>
      </c>
      <c r="E140" s="9">
        <f t="shared" ref="E140" si="188">E139+C140</f>
        <v>2916305</v>
      </c>
      <c r="F140" s="9">
        <f t="shared" si="185"/>
        <v>147388</v>
      </c>
      <c r="G140" s="9">
        <f t="shared" si="186"/>
        <v>99683846</v>
      </c>
      <c r="H140" s="9">
        <f t="shared" ref="H140" si="189">G140-E140-F140</f>
        <v>96620153</v>
      </c>
      <c r="K140" s="15">
        <f t="shared" si="159"/>
        <v>1936650.6900000002</v>
      </c>
    </row>
    <row r="141" spans="2:11" x14ac:dyDescent="0.35">
      <c r="B141" s="13">
        <v>46197</v>
      </c>
      <c r="C141" s="25">
        <v>25000</v>
      </c>
      <c r="D141" s="18">
        <v>64.296471999999994</v>
      </c>
      <c r="E141" s="9">
        <f t="shared" ref="E141" si="190">E140+C141</f>
        <v>2941305</v>
      </c>
      <c r="F141" s="9">
        <f t="shared" si="185"/>
        <v>147388</v>
      </c>
      <c r="G141" s="9">
        <f t="shared" si="186"/>
        <v>99683846</v>
      </c>
      <c r="H141" s="9">
        <f t="shared" ref="H141" si="191">G141-E141-F141</f>
        <v>96595153</v>
      </c>
      <c r="K141" s="15">
        <f t="shared" si="159"/>
        <v>1607411.7999999998</v>
      </c>
    </row>
    <row r="142" spans="2:11" x14ac:dyDescent="0.35">
      <c r="B142" s="13">
        <v>46198</v>
      </c>
      <c r="C142" s="25">
        <v>25000</v>
      </c>
      <c r="D142" s="18">
        <v>65.103731999999994</v>
      </c>
      <c r="E142" s="9">
        <f t="shared" ref="E142:E143" si="192">E141+C142</f>
        <v>2966305</v>
      </c>
      <c r="F142" s="9">
        <f t="shared" si="185"/>
        <v>147388</v>
      </c>
      <c r="G142" s="9">
        <f t="shared" si="186"/>
        <v>99683846</v>
      </c>
      <c r="H142" s="9">
        <f t="shared" ref="H142:H143" si="193">G142-E142-F142</f>
        <v>96570153</v>
      </c>
      <c r="K142" s="15">
        <f t="shared" si="159"/>
        <v>1627593.2999999998</v>
      </c>
    </row>
    <row r="143" spans="2:11" x14ac:dyDescent="0.35">
      <c r="B143" s="13">
        <v>46199</v>
      </c>
      <c r="C143" s="25">
        <v>30000</v>
      </c>
      <c r="D143" s="18">
        <v>65.414209999999997</v>
      </c>
      <c r="E143" s="9">
        <f t="shared" si="192"/>
        <v>2996305</v>
      </c>
      <c r="F143" s="9">
        <f t="shared" si="185"/>
        <v>147388</v>
      </c>
      <c r="G143" s="9">
        <f t="shared" si="186"/>
        <v>99683846</v>
      </c>
      <c r="H143" s="9">
        <f t="shared" si="193"/>
        <v>96540153</v>
      </c>
      <c r="K143" s="15">
        <f t="shared" si="159"/>
        <v>1962426.2999999998</v>
      </c>
    </row>
    <row r="144" spans="2:11" x14ac:dyDescent="0.35">
      <c r="B144" s="13">
        <v>46199</v>
      </c>
      <c r="C144" s="25">
        <v>100000</v>
      </c>
      <c r="D144" s="18">
        <v>64.349999999999994</v>
      </c>
      <c r="E144" s="9">
        <f t="shared" ref="E144" si="194">E143+C144</f>
        <v>3096305</v>
      </c>
      <c r="F144" s="9">
        <f t="shared" si="185"/>
        <v>147388</v>
      </c>
      <c r="G144" s="9">
        <f t="shared" si="186"/>
        <v>99683846</v>
      </c>
      <c r="H144" s="9">
        <f t="shared" ref="H144" si="195">G144-E144-F144</f>
        <v>96440153</v>
      </c>
      <c r="K144" s="15">
        <f t="shared" si="159"/>
        <v>6434999.9999999991</v>
      </c>
    </row>
    <row r="145" spans="2:11" x14ac:dyDescent="0.35">
      <c r="B145" s="13">
        <v>46202</v>
      </c>
      <c r="C145" s="25">
        <v>25000</v>
      </c>
      <c r="D145" s="18">
        <v>65.799384000000003</v>
      </c>
      <c r="E145" s="9">
        <f t="shared" ref="E145" si="196">E144+C145</f>
        <v>3121305</v>
      </c>
      <c r="F145" s="9">
        <f t="shared" si="185"/>
        <v>147388</v>
      </c>
      <c r="G145" s="9">
        <f t="shared" si="186"/>
        <v>99683846</v>
      </c>
      <c r="H145" s="9">
        <f t="shared" ref="H145" si="197">G145-E145-F145</f>
        <v>96415153</v>
      </c>
      <c r="K145" s="15">
        <f t="shared" si="159"/>
        <v>1644984.6</v>
      </c>
    </row>
    <row r="146" spans="2:11" x14ac:dyDescent="0.35">
      <c r="B146" s="13">
        <v>46203</v>
      </c>
      <c r="C146" s="25">
        <v>25000</v>
      </c>
      <c r="D146" s="18">
        <v>67.185019999999994</v>
      </c>
      <c r="E146" s="9">
        <f t="shared" ref="E146" si="198">E145+C146</f>
        <v>3146305</v>
      </c>
      <c r="F146" s="9">
        <f t="shared" si="185"/>
        <v>147388</v>
      </c>
      <c r="G146" s="9">
        <f t="shared" si="186"/>
        <v>99683846</v>
      </c>
      <c r="H146" s="9">
        <f t="shared" ref="H146" si="199">G146-E146-F146</f>
        <v>96390153</v>
      </c>
      <c r="K146" s="15">
        <f t="shared" si="159"/>
        <v>1679625.4999999998</v>
      </c>
    </row>
    <row r="147" spans="2:11" x14ac:dyDescent="0.35">
      <c r="B147" s="13">
        <v>46204</v>
      </c>
      <c r="C147" s="25">
        <v>25000</v>
      </c>
      <c r="D147" s="18">
        <v>68.964551999999998</v>
      </c>
      <c r="E147" s="9">
        <f t="shared" ref="E147" si="200">E146+C147</f>
        <v>3171305</v>
      </c>
      <c r="F147" s="9">
        <f t="shared" si="185"/>
        <v>147388</v>
      </c>
      <c r="G147" s="9">
        <f t="shared" si="186"/>
        <v>99683846</v>
      </c>
      <c r="H147" s="9">
        <f t="shared" ref="H147" si="201">G147-E147-F147</f>
        <v>96365153</v>
      </c>
      <c r="K147" s="15">
        <f t="shared" si="159"/>
        <v>1724113.8</v>
      </c>
    </row>
    <row r="148" spans="2:11" x14ac:dyDescent="0.35">
      <c r="B148" s="13">
        <v>46205</v>
      </c>
      <c r="C148" s="25">
        <v>25000</v>
      </c>
      <c r="D148" s="18">
        <v>70.498835999999997</v>
      </c>
      <c r="E148" s="9">
        <f t="shared" ref="E148" si="202">E147+C148</f>
        <v>3196305</v>
      </c>
      <c r="F148" s="9">
        <f t="shared" si="185"/>
        <v>147388</v>
      </c>
      <c r="G148" s="9">
        <f t="shared" si="186"/>
        <v>99683846</v>
      </c>
      <c r="H148" s="9">
        <f t="shared" ref="H148" si="203">G148-E148-F148</f>
        <v>96340153</v>
      </c>
      <c r="K148" s="15">
        <f t="shared" si="159"/>
        <v>1762470.9</v>
      </c>
    </row>
    <row r="149" spans="2:11" s="37" customFormat="1" x14ac:dyDescent="0.35">
      <c r="B149" s="32" t="s">
        <v>25</v>
      </c>
      <c r="C149" s="39"/>
      <c r="D149" s="35"/>
      <c r="E149" s="36">
        <f>E148+C149-3990</f>
        <v>3192315</v>
      </c>
      <c r="F149" s="36">
        <f t="shared" si="185"/>
        <v>147388</v>
      </c>
      <c r="G149" s="36">
        <f t="shared" si="186"/>
        <v>99683846</v>
      </c>
      <c r="H149" s="36">
        <f t="shared" ref="H149" si="204">G149-E149-F149</f>
        <v>96344143</v>
      </c>
      <c r="K149" s="38">
        <f t="shared" si="159"/>
        <v>0</v>
      </c>
    </row>
    <row r="150" spans="2:11" x14ac:dyDescent="0.35">
      <c r="B150" s="40">
        <v>46206</v>
      </c>
      <c r="C150" s="25">
        <v>25000</v>
      </c>
      <c r="D150" s="18">
        <v>71.221115999999995</v>
      </c>
      <c r="E150" s="9">
        <f t="shared" ref="E150:E154" si="205">E149+C150</f>
        <v>3217315</v>
      </c>
      <c r="F150" s="9">
        <f t="shared" ref="F150:F160" si="206">147388</f>
        <v>147388</v>
      </c>
      <c r="G150" s="9">
        <f t="shared" ref="G150:G160" si="207">99683846</f>
        <v>99683846</v>
      </c>
      <c r="H150" s="9">
        <f t="shared" ref="H150:H154" si="208">G150-E150-F150</f>
        <v>96319143</v>
      </c>
      <c r="K150" s="15">
        <f t="shared" si="159"/>
        <v>1780527.9</v>
      </c>
    </row>
    <row r="151" spans="2:11" x14ac:dyDescent="0.35">
      <c r="B151" s="13">
        <v>46209</v>
      </c>
      <c r="C151" s="25">
        <v>20000</v>
      </c>
      <c r="D151" s="18">
        <v>72.891819999999996</v>
      </c>
      <c r="E151" s="9">
        <f t="shared" si="205"/>
        <v>3237315</v>
      </c>
      <c r="F151" s="9">
        <f t="shared" si="206"/>
        <v>147388</v>
      </c>
      <c r="G151" s="9">
        <f t="shared" si="207"/>
        <v>99683846</v>
      </c>
      <c r="H151" s="9">
        <f t="shared" si="208"/>
        <v>96299143</v>
      </c>
      <c r="K151" s="15">
        <f t="shared" si="159"/>
        <v>1457836.4</v>
      </c>
    </row>
    <row r="152" spans="2:11" x14ac:dyDescent="0.35">
      <c r="B152" s="13">
        <v>46210</v>
      </c>
      <c r="C152" s="25">
        <v>2500</v>
      </c>
      <c r="D152" s="18">
        <v>71.260000000000005</v>
      </c>
      <c r="E152" s="9">
        <f t="shared" si="205"/>
        <v>3239815</v>
      </c>
      <c r="F152" s="9">
        <f t="shared" si="206"/>
        <v>147388</v>
      </c>
      <c r="G152" s="9">
        <f t="shared" si="207"/>
        <v>99683846</v>
      </c>
      <c r="H152" s="9">
        <f t="shared" si="208"/>
        <v>96296643</v>
      </c>
      <c r="K152" s="15">
        <f t="shared" si="159"/>
        <v>178150</v>
      </c>
    </row>
    <row r="153" spans="2:11" x14ac:dyDescent="0.35">
      <c r="B153" s="13">
        <v>46211</v>
      </c>
      <c r="C153" s="25">
        <v>2500</v>
      </c>
      <c r="D153" s="18">
        <v>68.739599999999996</v>
      </c>
      <c r="E153" s="9">
        <f t="shared" si="205"/>
        <v>3242315</v>
      </c>
      <c r="F153" s="9">
        <f t="shared" si="206"/>
        <v>147388</v>
      </c>
      <c r="G153" s="9">
        <f t="shared" si="207"/>
        <v>99683846</v>
      </c>
      <c r="H153" s="9">
        <f t="shared" si="208"/>
        <v>96294143</v>
      </c>
      <c r="K153" s="15">
        <f t="shared" si="159"/>
        <v>171849</v>
      </c>
    </row>
    <row r="154" spans="2:11" x14ac:dyDescent="0.35">
      <c r="B154" s="13">
        <v>46212</v>
      </c>
      <c r="C154" s="25">
        <v>12500</v>
      </c>
      <c r="D154" s="18">
        <v>67.888152000000005</v>
      </c>
      <c r="E154" s="9">
        <f t="shared" si="205"/>
        <v>3254815</v>
      </c>
      <c r="F154" s="9">
        <f t="shared" si="206"/>
        <v>147388</v>
      </c>
      <c r="G154" s="9">
        <f t="shared" si="207"/>
        <v>99683846</v>
      </c>
      <c r="H154" s="9">
        <f t="shared" si="208"/>
        <v>96281643</v>
      </c>
      <c r="K154" s="15">
        <f t="shared" si="159"/>
        <v>848601.9</v>
      </c>
    </row>
    <row r="155" spans="2:11" x14ac:dyDescent="0.35">
      <c r="B155" s="13">
        <v>46213</v>
      </c>
      <c r="C155" s="25">
        <v>12500</v>
      </c>
      <c r="D155" s="18">
        <v>69.223224000000002</v>
      </c>
      <c r="E155" s="9">
        <f t="shared" ref="E155" si="209">E154+C155</f>
        <v>3267315</v>
      </c>
      <c r="F155" s="9">
        <f t="shared" si="206"/>
        <v>147388</v>
      </c>
      <c r="G155" s="9">
        <f t="shared" si="207"/>
        <v>99683846</v>
      </c>
      <c r="H155" s="9">
        <f t="shared" ref="H155" si="210">G155-E155-F155</f>
        <v>96269143</v>
      </c>
      <c r="K155" s="15">
        <f t="shared" si="159"/>
        <v>865290.3</v>
      </c>
    </row>
    <row r="156" spans="2:11" x14ac:dyDescent="0.35">
      <c r="B156" s="13">
        <v>46216</v>
      </c>
      <c r="C156" s="25">
        <v>12500</v>
      </c>
      <c r="D156" s="18">
        <v>69.875951999999998</v>
      </c>
      <c r="E156" s="9">
        <f t="shared" ref="E156:E157" si="211">E155+C156</f>
        <v>3279815</v>
      </c>
      <c r="F156" s="9">
        <f t="shared" si="206"/>
        <v>147388</v>
      </c>
      <c r="G156" s="9">
        <f t="shared" si="207"/>
        <v>99683846</v>
      </c>
      <c r="H156" s="9">
        <f t="shared" ref="H156:H157" si="212">G156-E156-F156</f>
        <v>96256643</v>
      </c>
      <c r="K156" s="15">
        <f t="shared" si="159"/>
        <v>873449.4</v>
      </c>
    </row>
    <row r="157" spans="2:11" x14ac:dyDescent="0.35">
      <c r="B157" s="13">
        <v>46217</v>
      </c>
      <c r="C157" s="25">
        <v>2500</v>
      </c>
      <c r="D157" s="18">
        <v>69.354079999999996</v>
      </c>
      <c r="E157" s="9">
        <f t="shared" si="211"/>
        <v>3282315</v>
      </c>
      <c r="F157" s="9">
        <f t="shared" si="206"/>
        <v>147388</v>
      </c>
      <c r="G157" s="9">
        <f t="shared" si="207"/>
        <v>99683846</v>
      </c>
      <c r="H157" s="9">
        <f t="shared" si="212"/>
        <v>96254143</v>
      </c>
      <c r="K157" s="15">
        <f t="shared" si="159"/>
        <v>173385.19999999998</v>
      </c>
    </row>
    <row r="158" spans="2:11" x14ac:dyDescent="0.35">
      <c r="B158" s="13">
        <v>46218</v>
      </c>
      <c r="C158" s="25">
        <v>25000</v>
      </c>
      <c r="D158" s="18">
        <v>70.084503999999995</v>
      </c>
      <c r="E158" s="9">
        <f t="shared" ref="E158" si="213">E157+C158</f>
        <v>3307315</v>
      </c>
      <c r="F158" s="9">
        <f t="shared" si="206"/>
        <v>147388</v>
      </c>
      <c r="G158" s="9">
        <f t="shared" si="207"/>
        <v>99683846</v>
      </c>
      <c r="H158" s="9">
        <f t="shared" ref="H158" si="214">G158-E158-F158</f>
        <v>96229143</v>
      </c>
      <c r="K158" s="15">
        <f t="shared" si="159"/>
        <v>1752112.5999999999</v>
      </c>
    </row>
    <row r="159" spans="2:11" x14ac:dyDescent="0.35">
      <c r="B159" s="13">
        <v>46219</v>
      </c>
      <c r="C159" s="25">
        <v>2500</v>
      </c>
      <c r="D159" s="18">
        <v>70.006640000000004</v>
      </c>
      <c r="E159" s="9">
        <f t="shared" ref="E159:E160" si="215">E158+C159</f>
        <v>3309815</v>
      </c>
      <c r="F159" s="9">
        <f t="shared" si="206"/>
        <v>147388</v>
      </c>
      <c r="G159" s="9">
        <f t="shared" si="207"/>
        <v>99683846</v>
      </c>
      <c r="H159" s="9">
        <f t="shared" ref="H159:H160" si="216">G159-E159-F159</f>
        <v>96226643</v>
      </c>
      <c r="K159" s="15">
        <f t="shared" si="159"/>
        <v>175016.6</v>
      </c>
    </row>
    <row r="160" spans="2:11" x14ac:dyDescent="0.35">
      <c r="B160" s="13">
        <v>46220</v>
      </c>
      <c r="C160" s="25">
        <v>2500</v>
      </c>
      <c r="D160" s="18">
        <v>69.474440000000001</v>
      </c>
      <c r="E160" s="9">
        <f t="shared" si="215"/>
        <v>3312315</v>
      </c>
      <c r="F160" s="9">
        <f t="shared" si="206"/>
        <v>147388</v>
      </c>
      <c r="G160" s="9">
        <f t="shared" si="207"/>
        <v>99683846</v>
      </c>
      <c r="H160" s="9">
        <f t="shared" si="216"/>
        <v>96224143</v>
      </c>
      <c r="K160" s="15">
        <f t="shared" si="159"/>
        <v>173686.1</v>
      </c>
    </row>
    <row r="161" spans="2:11" x14ac:dyDescent="0.35">
      <c r="B161" s="13"/>
      <c r="C161" s="25"/>
      <c r="D161" s="18"/>
      <c r="E161" s="9"/>
      <c r="F161" s="9"/>
      <c r="G161" s="9"/>
      <c r="H161" s="9"/>
      <c r="K161" s="15">
        <f t="shared" si="159"/>
        <v>0</v>
      </c>
    </row>
    <row r="162" spans="2:11" x14ac:dyDescent="0.35">
      <c r="B162" s="13"/>
      <c r="C162" s="25"/>
      <c r="D162" s="18"/>
      <c r="E162" s="9"/>
      <c r="F162" s="9"/>
      <c r="G162" s="9"/>
      <c r="H162" s="9"/>
      <c r="K162" s="15">
        <f t="shared" si="159"/>
        <v>0</v>
      </c>
    </row>
    <row r="163" spans="2:11" x14ac:dyDescent="0.35">
      <c r="B163" s="13"/>
      <c r="C163" s="25"/>
      <c r="D163" s="18"/>
      <c r="E163" s="9"/>
      <c r="F163" s="9"/>
      <c r="G163" s="9"/>
      <c r="H163" s="9"/>
      <c r="K163" s="15">
        <f t="shared" si="159"/>
        <v>0</v>
      </c>
    </row>
    <row r="164" spans="2:11" x14ac:dyDescent="0.35">
      <c r="B164" s="13"/>
      <c r="C164" s="25"/>
      <c r="D164" s="18"/>
      <c r="E164" s="9"/>
      <c r="F164" s="9"/>
      <c r="G164" s="9"/>
      <c r="H164" s="9"/>
      <c r="K164" s="15">
        <f t="shared" si="159"/>
        <v>0</v>
      </c>
    </row>
    <row r="165" spans="2:11" x14ac:dyDescent="0.35">
      <c r="B165" s="13"/>
      <c r="C165" s="25"/>
      <c r="D165" s="18"/>
      <c r="E165" s="9"/>
      <c r="F165" s="9"/>
      <c r="G165" s="9"/>
      <c r="H165" s="9"/>
      <c r="K165" s="15">
        <f t="shared" si="159"/>
        <v>0</v>
      </c>
    </row>
    <row r="166" spans="2:11" x14ac:dyDescent="0.35">
      <c r="B166" s="13"/>
      <c r="C166" s="25"/>
      <c r="D166" s="18"/>
      <c r="E166" s="9"/>
      <c r="F166" s="9"/>
      <c r="G166" s="9"/>
      <c r="H166" s="9"/>
      <c r="K166" s="15">
        <f t="shared" si="159"/>
        <v>0</v>
      </c>
    </row>
    <row r="167" spans="2:11" x14ac:dyDescent="0.35">
      <c r="B167" s="13"/>
      <c r="C167" s="25"/>
      <c r="D167" s="18"/>
      <c r="E167" s="9"/>
      <c r="F167" s="9"/>
      <c r="G167" s="9"/>
      <c r="H167" s="9"/>
      <c r="K167" s="15">
        <f t="shared" si="159"/>
        <v>0</v>
      </c>
    </row>
    <row r="168" spans="2:11" x14ac:dyDescent="0.35">
      <c r="K168" s="17">
        <f>SUM(K$7:K167)</f>
        <v>834538731.20017517</v>
      </c>
    </row>
    <row r="169" spans="2:11" x14ac:dyDescent="0.35">
      <c r="B169" s="23" t="s">
        <v>0</v>
      </c>
      <c r="C169" s="24"/>
    </row>
    <row r="170" spans="2:11" ht="15.5" x14ac:dyDescent="0.35">
      <c r="B170" s="22" t="s">
        <v>7</v>
      </c>
      <c r="C170" s="30" t="s">
        <v>17</v>
      </c>
    </row>
    <row r="171" spans="2:11" x14ac:dyDescent="0.35">
      <c r="B171" s="16" t="s">
        <v>8</v>
      </c>
      <c r="C171" s="31" t="s">
        <v>19</v>
      </c>
    </row>
    <row r="172" spans="2:11" x14ac:dyDescent="0.35">
      <c r="B172" s="16" t="s">
        <v>9</v>
      </c>
      <c r="C172" s="18" t="s">
        <v>0</v>
      </c>
    </row>
    <row r="173" spans="2:11" x14ac:dyDescent="0.35">
      <c r="B173" s="16" t="s">
        <v>10</v>
      </c>
      <c r="C173" s="18" t="s">
        <v>15</v>
      </c>
    </row>
    <row r="174" spans="2:11" x14ac:dyDescent="0.35">
      <c r="B174" s="16" t="s">
        <v>11</v>
      </c>
      <c r="C174" s="18" t="s">
        <v>16</v>
      </c>
    </row>
    <row r="175" spans="2:11" x14ac:dyDescent="0.35">
      <c r="B175" s="16" t="s">
        <v>12</v>
      </c>
      <c r="C175" s="20" cm="1">
        <f t="array" ref="C175">LOOKUP(2,--1/(C7:C167&lt;&gt;""),C7:C167)</f>
        <v>2500</v>
      </c>
    </row>
    <row r="176" spans="2:11" x14ac:dyDescent="0.35">
      <c r="B176" s="16" t="s">
        <v>4</v>
      </c>
      <c r="C176" s="26" cm="1">
        <f t="array" ref="C176">LOOKUP(2,--1/(D7:D167&lt;&gt;""),D7:D167)</f>
        <v>69.474440000000001</v>
      </c>
    </row>
    <row r="177" spans="2:3" x14ac:dyDescent="0.35">
      <c r="B177" s="16" t="s">
        <v>2</v>
      </c>
      <c r="C177" s="19">
        <f ca="1">TODAY()</f>
        <v>46222</v>
      </c>
    </row>
    <row r="178" spans="2:3" x14ac:dyDescent="0.35">
      <c r="B178" s="16" t="s">
        <v>13</v>
      </c>
      <c r="C178" s="20">
        <f>C3</f>
        <v>3459703</v>
      </c>
    </row>
    <row r="179" spans="2:3" x14ac:dyDescent="0.35">
      <c r="B179" s="16" t="s">
        <v>14</v>
      </c>
      <c r="C179" s="20" cm="1">
        <f t="array" ref="C179">LOOKUP(2,--1/(H7:H167&lt;&gt;""),H7:H167)</f>
        <v>96224143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1200" r:id="rId1"/>
  <headerFooter>
    <oddHeader>&amp;R&amp;"arial"&amp;10&amp;KFF5400 Confidential&amp;1#_x000D_</oddHeader>
  </headerFooter>
</worksheet>
</file>

<file path=docMetadata/LabelInfo.xml><?xml version="1.0" encoding="utf-8"?>
<clbl:labelList xmlns:clbl="http://schemas.microsoft.com/office/2020/mipLabelMetadata">
  <clbl:label id="{e80cca60-af48-4ac3-acf4-39718de4b3e5}" enabled="1" method="Privileged" siteId="{4cbfea0a-b872-47f0-b51c-1c64953c3f0b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2026-07-19T15:31:54Z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2026-07-19T15:31:54Z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fdba0316-145d-4984-b92b-69ed9ffdf24c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